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I30" i="3" l="1"/>
  <c r="L51" i="2"/>
  <c r="DZ203" i="1"/>
  <c r="G32" i="2" s="1"/>
  <c r="EC3" i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G42" i="3" l="1"/>
  <c r="EC203" i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<sst xmlns="http://schemas.openxmlformats.org/spreadsheetml/2006/main" count="354" uniqueCount="228">
  <si>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</si>
  <si>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</si>
  <si>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</si>
  <si>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</si>
  <si>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</si>
  <si>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</si>
  <si>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</si>
  <si>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</si>
  <si>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</si>
  <si>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</si>
  <si>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</si>
  <si>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</si>
  <si>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</si>
  <si>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</si>
  <si>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</si>
  <si>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</si>
  <si>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</si>
  <si>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</si>
  <si>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</si>
  <si>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</si>
  <si>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</si>
  <si>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</si>
  <si>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</si>
  <si>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</si>
  <si>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</si>
  <si>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</si>
  <si>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</si>
  <si>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</si>
  <si>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</si>
  <si>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</si>
  <si>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</si>
  <si>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</si>
  <si>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</si>
  <si>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</si>
  <si>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</si>
  <si>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</si>
  <si>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</si>
  <si>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</si>
  <si>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</si>
  <si>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</si>
  <si>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</si>
  <si>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</si>
  <si>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</si>
  <si>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</si>
  <si>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</si>
  <si>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</si>
  <si>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</si>
  <si>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</si>
  <si>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</si>
  <si>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</si>
  <si>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</si>
  <si>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</si>
  <si>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</si>
  <si>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</si>
  <si>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</si>
  <si>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</si>
  <si>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</si>
  <si>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</si>
  <si>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</si>
  <si>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</si>
  <si>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</si>
  <si>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</si>
  <si>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</si>
  <si>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</si>
  <si>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</si>
  <si>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</si>
  <si>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</si>
  <si>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</si>
  <si>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</si>
  <si>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</si>
  <si>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</si>
  <si>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</si>
  <si>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</si>
  <si>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</si>
  <si>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</si>
  <si>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</si>
  <si>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</si>
  <si>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</si>
  <si>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</si>
  <si>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</si>
  <si>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</si>
  <si>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</si>
  <si>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</si>
  <si>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</si>
  <si>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</si>
  <si>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</si>
  <si>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</si>
  <si>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</si>
  <si>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</si>
  <si>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</si>
  <si>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</si>
  <si>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</si>
  <si>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</si>
  <si>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</si>
  <si>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</si>
  <si>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</si>
  <si>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</si>
  <si>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</si>
  <si>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</si>
  <si>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</si>
  <si>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</si>
  <si>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</si>
  <si>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</si>
  <si>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</si>
  <si>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</si>
  <si>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</si>
  <si>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</si>
  <si>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</si>
  <si>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</si>
  <si>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</si>
  <si>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</si>
  <si>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</si>
  <si>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</si>
  <si>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</si>
  <si>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</si>
  <si>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</si>
  <si>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</si>
  <si>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</si>
  <si>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</si>
  <si>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</si>
  <si>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</si>
  <si>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</si>
  <si>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</si>
  <si>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</si>
  <si>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</si>
  <si>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</si>
  <si>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</si>
  <si>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</si>
  <si>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</si>
  <si>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</si>
  <si>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</si>
  <si>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</si>
  <si>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</si>
  <si>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</si>
  <si>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</si>
  <si>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</si>
  <si>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</si>
  <si>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</si>
  <si>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</si>
  <si>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</si>
  <si>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</si>
  <si>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</si>
  <si>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</si>
  <si>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</si>
  <si>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</si>
  <si>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</si>
  <si>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</si>
  <si>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</si>
  <si>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</si>
  <si>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</si>
  <si>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</si>
  <si>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</si>
  <si>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</si>
  <si>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</si>
  <si>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</si>
  <si>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</si>
  <si>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</si>
  <si>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</si>
  <si>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</si>
  <si>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</si>
  <si>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</si>
  <si>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</si>
  <si>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</si>
  <si>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</si>
  <si>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</si>
  <si>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</si>
  <si>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</si>
  <si>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</si>
  <si>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</si>
  <si>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</si>
  <si>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</si>
  <si>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</si>
  <si>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</si>
  <si>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</si>
  <si>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</si>
  <si>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</si>
  <si>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</si>
  <si>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</si>
  <si>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</si>
  <si>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</si>
  <si>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</si>
  <si>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</si>
  <si>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</si>
  <si>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</si>
  <si>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</si>
  <si>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</si>
  <si>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</si>
  <si>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</si>
  <si>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</si>
  <si>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</si>
  <si>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</si>
  <si>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</si>
  <si>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</si>
  <si>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</si>
  <si>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</si>
  <si>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</si>
  <si>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</si>
  <si>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</si>
  <si>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</si>
  <si>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</si>
  <si>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</si>
  <si>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</si>
  <si>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</si>
  <si>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</si>
  <si>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</si>
  <si>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11-18-19</t>
  </si>
  <si>
    <t>56°10'54.4"</t>
  </si>
  <si>
    <t>124°21'05.1"</t>
  </si>
  <si>
    <t>NE, TJ</t>
  </si>
  <si>
    <t>Chunamon</t>
  </si>
  <si>
    <t>94C019</t>
  </si>
  <si>
    <t>18km Chunamon FSR</t>
  </si>
  <si>
    <t>Flat - Gentle slopes</t>
  </si>
  <si>
    <t>No</t>
  </si>
  <si>
    <t xml:space="preserve">SBl; BlSEp; SEp </t>
  </si>
  <si>
    <t>Swampy - Stream</t>
  </si>
  <si>
    <t>Flat</t>
  </si>
  <si>
    <t>All</t>
  </si>
  <si>
    <t>Ungulates</t>
  </si>
  <si>
    <t>4WD</t>
  </si>
  <si>
    <t>Existing roads - Establish new trails</t>
  </si>
  <si>
    <t>Endemic - Existing</t>
  </si>
  <si>
    <t>Minor 2020/21</t>
  </si>
  <si>
    <t>Determine operational feasibility</t>
  </si>
  <si>
    <t>Ground survey</t>
  </si>
  <si>
    <t>Poly 6 is a mixed SEpBl stand with low volumes throughout. There are scattered code 5 and only (1) code 3 and (1) code 1 were noted. The code 1 found has ~ 40%  '1 year cycle.' Beyond the suggested secondary solution (which is unlikely due to the nature of the poly being a mixed/low volume stand) no further action would be recommended .</t>
  </si>
  <si>
    <t>680m</t>
  </si>
  <si>
    <t>FH208040007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</si>
</sst>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0" fillId="0" borderId="0" xfId="0" applyFont="1" applyBorder="1"/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B1" zoomScale="150" zoomScaleNormal="150" workbookViewId="0">
      <selection activeCell="L17" sqref="L17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8.140625" style="6" bestFit="1" customWidth="1"/>
    <col min="7" max="7" width="10.28515625" style="6" customWidth="1"/>
    <col min="8" max="8" width="10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91" t="s">
        <v>209</v>
      </c>
      <c r="B3" s="191" t="s">
        <v>210</v>
      </c>
      <c r="C3" s="180">
        <v>6</v>
      </c>
      <c r="D3" s="180">
        <v>25.2</v>
      </c>
      <c r="E3" s="180">
        <v>2500</v>
      </c>
      <c r="F3" s="188" t="s">
        <v>205</v>
      </c>
      <c r="G3" s="189" t="s">
        <v>206</v>
      </c>
      <c r="H3" s="189" t="s">
        <v>207</v>
      </c>
      <c r="I3" s="6" t="s">
        <v>198</v>
      </c>
      <c r="J3" s="6" t="s">
        <v>227</v>
      </c>
      <c r="K3" s="6" t="s">
        <v>199</v>
      </c>
      <c r="L3" s="189" t="s">
        <v>208</v>
      </c>
      <c r="M3" s="6" t="s">
        <v>200</v>
      </c>
      <c r="N3" s="6">
        <v>1</v>
      </c>
      <c r="O3" s="180">
        <v>0</v>
      </c>
      <c r="P3" s="181">
        <v>1</v>
      </c>
      <c r="Q3" s="182">
        <v>1200</v>
      </c>
      <c r="R3" s="182">
        <v>1300</v>
      </c>
      <c r="S3" s="190">
        <v>1</v>
      </c>
      <c r="T3" s="184"/>
      <c r="U3" s="184"/>
      <c r="V3" s="184"/>
      <c r="W3" s="184"/>
      <c r="X3" s="184"/>
      <c r="Y3" s="184"/>
      <c r="Z3" s="184">
        <v>5</v>
      </c>
      <c r="AA3" s="184"/>
      <c r="AB3" s="184">
        <v>1</v>
      </c>
      <c r="AC3" s="186"/>
      <c r="AD3" s="184"/>
      <c r="AE3" s="184"/>
      <c r="AF3" s="184"/>
      <c r="AG3" s="184"/>
      <c r="AH3" s="184"/>
      <c r="AI3" s="184"/>
      <c r="AJ3" s="184"/>
      <c r="AK3" s="184"/>
      <c r="AL3" s="184"/>
      <c r="AM3" s="186"/>
      <c r="AN3" s="184"/>
      <c r="AO3" s="184"/>
      <c r="AP3" s="184"/>
      <c r="AQ3" s="184"/>
      <c r="AR3" s="184"/>
      <c r="AS3" s="184"/>
      <c r="AT3" s="184">
        <v>2</v>
      </c>
      <c r="AU3" s="184"/>
      <c r="AV3" s="184">
        <v>2</v>
      </c>
      <c r="AW3" s="186"/>
      <c r="AX3" s="184"/>
      <c r="AY3" s="184"/>
      <c r="AZ3" s="184"/>
      <c r="BA3" s="184"/>
      <c r="BB3" s="184"/>
      <c r="BC3" s="184"/>
      <c r="BD3" s="184"/>
      <c r="BE3" s="184"/>
      <c r="BF3" s="184"/>
      <c r="BG3" s="186"/>
      <c r="BH3" s="184"/>
      <c r="BI3" s="184"/>
      <c r="BJ3" s="184"/>
      <c r="BK3" s="184"/>
      <c r="BL3" s="184"/>
      <c r="BM3" s="184"/>
      <c r="BN3" s="184"/>
      <c r="BO3" s="184"/>
      <c r="BP3" s="184">
        <v>1</v>
      </c>
      <c r="BQ3" s="186">
        <v>1</v>
      </c>
      <c r="BR3" s="184"/>
      <c r="BS3" s="184"/>
      <c r="BT3" s="184"/>
      <c r="BU3" s="184"/>
      <c r="BV3" s="184"/>
      <c r="BW3" s="184"/>
      <c r="BX3" s="184"/>
      <c r="BY3" s="184"/>
      <c r="BZ3" s="184"/>
      <c r="CA3" s="186"/>
      <c r="CB3" s="184"/>
      <c r="CC3" s="184"/>
      <c r="CD3" s="184"/>
      <c r="CE3" s="184"/>
      <c r="CF3" s="184"/>
      <c r="CG3" s="184"/>
      <c r="CH3" s="184">
        <v>1</v>
      </c>
      <c r="CI3" s="184"/>
      <c r="CJ3" s="184"/>
      <c r="CK3" s="186"/>
      <c r="CL3" s="184"/>
      <c r="CM3" s="184"/>
      <c r="CN3" s="184"/>
      <c r="CO3" s="184"/>
      <c r="CP3" s="184"/>
      <c r="CQ3" s="184"/>
      <c r="CR3" s="184">
        <v>2</v>
      </c>
      <c r="CS3" s="184"/>
      <c r="CT3" s="184"/>
      <c r="CU3" s="186">
        <v>1</v>
      </c>
      <c r="CV3" s="184"/>
      <c r="CW3" s="184"/>
      <c r="CX3" s="184"/>
      <c r="CY3" s="184"/>
      <c r="CZ3" s="184"/>
      <c r="DA3" s="184"/>
      <c r="DB3" s="184"/>
      <c r="DC3" s="184"/>
      <c r="DD3" s="184">
        <v>1</v>
      </c>
      <c r="DE3" s="187">
        <v>1</v>
      </c>
      <c r="DF3" s="184">
        <v>0</v>
      </c>
      <c r="DG3" s="184">
        <v>1</v>
      </c>
      <c r="DH3" s="184">
        <v>5</v>
      </c>
      <c r="DI3" s="184">
        <v>0</v>
      </c>
      <c r="DJ3" s="184">
        <v>0</v>
      </c>
      <c r="DK3" s="184">
        <v>3</v>
      </c>
      <c r="DL3" s="184">
        <v>0</v>
      </c>
      <c r="DM3" s="184">
        <v>4</v>
      </c>
      <c r="DN3" s="184">
        <v>0</v>
      </c>
      <c r="DO3" s="184">
        <v>0</v>
      </c>
      <c r="DP3" s="16"/>
      <c r="DQ3" s="6">
        <f>IF(R3&gt;=1,1,0)</f>
        <v>1</v>
      </c>
      <c r="DR3" s="6">
        <f t="shared" ref="DR3:EA3" si="0">S3+AC3+AM3+AW3+BG3+BQ3+CA3+CK3+CU3</f>
        <v>3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10</v>
      </c>
      <c r="DZ3" s="6">
        <f t="shared" si="0"/>
        <v>0</v>
      </c>
      <c r="EA3" s="6">
        <f t="shared" si="0"/>
        <v>5</v>
      </c>
      <c r="EB3" s="6">
        <f>DR3+DS3+DT3+DU3+DV3+DW3+DX3</f>
        <v>3</v>
      </c>
      <c r="EC3" s="6">
        <f>DY3+DZ3+EA3+EB3</f>
        <v>18</v>
      </c>
      <c r="ED3" s="6">
        <f>IF(DF3&gt;=1,1,0)</f>
        <v>0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180</v>
      </c>
      <c r="D8" s="6">
        <f>A8*D3</f>
        <v>4536</v>
      </c>
      <c r="I8" s="96" t="s">
        <v>52</v>
      </c>
      <c r="J8" s="6">
        <f>TOTALS!D20*D3</f>
        <v>756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16.666666666666664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1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5</v>
      </c>
      <c r="AA203" s="29">
        <f t="shared" si="100"/>
        <v>0</v>
      </c>
      <c r="AB203" s="29">
        <f t="shared" si="100"/>
        <v>1</v>
      </c>
      <c r="AC203" s="44">
        <f t="shared" si="100"/>
        <v>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2</v>
      </c>
      <c r="AU203" s="29">
        <f t="shared" si="101"/>
        <v>0</v>
      </c>
      <c r="AV203" s="29">
        <f t="shared" si="101"/>
        <v>2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1</v>
      </c>
      <c r="BQ203" s="44">
        <f t="shared" si="103"/>
        <v>1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1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2</v>
      </c>
      <c r="CS203" s="29">
        <f t="shared" si="104"/>
        <v>0</v>
      </c>
      <c r="CT203" s="29">
        <f t="shared" si="104"/>
        <v>0</v>
      </c>
      <c r="CU203" s="44">
        <f t="shared" si="104"/>
        <v>1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1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3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10</v>
      </c>
      <c r="DZ203" s="29">
        <f t="shared" si="106"/>
        <v>0</v>
      </c>
      <c r="EA203" s="29">
        <f t="shared" si="106"/>
        <v>5</v>
      </c>
      <c r="EB203" s="29">
        <f t="shared" si="106"/>
        <v>3</v>
      </c>
      <c r="EC203" s="29">
        <f t="shared" si="106"/>
        <v>18</v>
      </c>
      <c r="ED203" s="29">
        <f t="shared" si="106"/>
        <v>0</v>
      </c>
      <c r="EE203" s="29">
        <f t="shared" si="106"/>
        <v>1</v>
      </c>
    </row>
    <row r="204" spans="13:135" x14ac:dyDescent="0.2">
      <c r="ED204" s="28">
        <f>ED203+EE203</f>
        <v>1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selection activeCell="A20" sqref="A20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Chunamon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94C019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6</v>
      </c>
      <c r="F8" s="45"/>
      <c r="H8" s="46" t="s">
        <v>77</v>
      </c>
      <c r="I8" s="45"/>
      <c r="J8" s="136" t="str">
        <f>ENTRY!L3</f>
        <v>NE, TJ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11-18-19</v>
      </c>
      <c r="F10" s="45"/>
      <c r="H10" s="46" t="s">
        <v>81</v>
      </c>
      <c r="I10" s="46" t="s">
        <v>82</v>
      </c>
      <c r="J10" s="136" t="str">
        <f>ENTRY!G3</f>
        <v>56°10'54.4"</v>
      </c>
      <c r="K10" s="46" t="s">
        <v>83</v>
      </c>
      <c r="L10" s="136" t="str">
        <f>ENTRY!H3</f>
        <v>124°21'05.1"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25.2</v>
      </c>
      <c r="F11" s="45"/>
      <c r="H11" s="46" t="s">
        <v>85</v>
      </c>
      <c r="I11" s="45"/>
      <c r="J11" s="45"/>
      <c r="K11" s="136">
        <f>ENTRY!E3</f>
        <v>2500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3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30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16.666666666666664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10</v>
      </c>
      <c r="H31" s="83"/>
      <c r="I31" s="102">
        <f>ENTRY!DY203/ENTRY!DQ203*10</f>
        <v>100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5</v>
      </c>
      <c r="H33" s="87"/>
      <c r="I33" s="104">
        <f>ENTRY!EA203/ENTRY!DQ203*10</f>
        <v>50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15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3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16.666666666666664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1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6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4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1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1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2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1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3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14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topLeftCell="A29" workbookViewId="0">
      <selection activeCell="B32" sqref="B32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1</v>
      </c>
      <c r="E10" s="79">
        <f>ENTRY!DI3</f>
        <v>0</v>
      </c>
      <c r="F10" s="79">
        <f>ENTRY!DH3</f>
        <v>5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4</v>
      </c>
      <c r="L10" s="79">
        <f>ENTRY!DO3</f>
        <v>0</v>
      </c>
      <c r="M10" s="79">
        <f>ENTRY!DK3</f>
        <v>3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1</v>
      </c>
      <c r="E30" s="118">
        <f t="shared" si="0"/>
        <v>0</v>
      </c>
      <c r="F30" s="117">
        <f t="shared" si="0"/>
        <v>5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4</v>
      </c>
      <c r="L30" s="117">
        <f t="shared" si="0"/>
        <v>0</v>
      </c>
      <c r="M30" s="118">
        <f t="shared" si="0"/>
        <v>3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1.5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4.5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5" zoomScale="150" zoomScaleNormal="150" workbookViewId="0">
      <selection activeCell="B43" sqref="B43:N45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Chunamon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94C019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6</v>
      </c>
      <c r="F8" s="127"/>
      <c r="G8" s="127"/>
      <c r="H8" s="50"/>
      <c r="I8" s="126" t="s">
        <v>169</v>
      </c>
      <c r="J8" s="127"/>
      <c r="K8" s="127"/>
      <c r="L8" s="134" t="str">
        <f>ENTRY!L3</f>
        <v>NE, TJ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25.2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11-18-19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56°10'54.4"</v>
      </c>
      <c r="F11" s="133" t="s">
        <v>83</v>
      </c>
      <c r="G11" s="136" t="str">
        <f>ENTRY!H3</f>
        <v>124°21'05.1"</v>
      </c>
      <c r="H11" s="50"/>
      <c r="I11" s="129" t="s">
        <v>85</v>
      </c>
      <c r="J11" s="127"/>
      <c r="K11" s="127"/>
      <c r="L11" s="134">
        <f>ENTRY!E3</f>
        <v>2500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211</v>
      </c>
      <c r="F16" s="138"/>
      <c r="G16" s="138"/>
      <c r="H16" s="52" t="s">
        <v>174</v>
      </c>
      <c r="I16" s="50"/>
      <c r="J16" s="98" t="s">
        <v>214</v>
      </c>
      <c r="K16" s="50"/>
      <c r="L16" s="52" t="s">
        <v>175</v>
      </c>
      <c r="M16" s="138" t="s">
        <v>216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212</v>
      </c>
      <c r="F18" s="138"/>
      <c r="G18" s="138"/>
      <c r="H18" s="52" t="s">
        <v>177</v>
      </c>
      <c r="I18" s="50"/>
      <c r="J18" s="98" t="s">
        <v>215</v>
      </c>
      <c r="K18" s="138"/>
      <c r="L18" s="52" t="s">
        <v>178</v>
      </c>
      <c r="M18" s="138" t="s">
        <v>217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92" t="s">
        <v>213</v>
      </c>
      <c r="G20" s="98"/>
      <c r="H20" s="52" t="s">
        <v>180</v>
      </c>
      <c r="I20" s="50"/>
      <c r="J20" s="98" t="s">
        <v>218</v>
      </c>
      <c r="K20" s="50"/>
      <c r="L20" s="52" t="s">
        <v>181</v>
      </c>
      <c r="M20" s="50"/>
      <c r="N20" s="98" t="s">
        <v>226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219</v>
      </c>
      <c r="F24" s="50"/>
      <c r="G24" s="50"/>
      <c r="H24" s="52" t="s">
        <v>184</v>
      </c>
      <c r="I24" s="50"/>
      <c r="J24" s="98" t="s">
        <v>219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220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221</v>
      </c>
      <c r="G30" s="50"/>
      <c r="H30" s="50"/>
      <c r="I30" s="52" t="s">
        <v>188</v>
      </c>
      <c r="J30" s="50"/>
      <c r="K30" s="50"/>
      <c r="L30" s="139" t="s">
        <v>137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137</v>
      </c>
      <c r="F32" s="50"/>
      <c r="G32" s="50"/>
      <c r="H32" s="50"/>
      <c r="I32" s="52" t="s">
        <v>190</v>
      </c>
      <c r="J32" s="50"/>
      <c r="K32" s="50"/>
      <c r="L32" s="98" t="s">
        <v>137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8"/>
      <c r="G34" s="50"/>
      <c r="H34" s="50"/>
      <c r="I34" s="52" t="s">
        <v>192</v>
      </c>
      <c r="J34" s="50"/>
      <c r="K34" s="50"/>
      <c r="L34" s="98" t="s">
        <v>222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224</v>
      </c>
      <c r="F38" s="177"/>
      <c r="G38" s="131"/>
      <c r="H38" s="50"/>
      <c r="I38" s="156" t="s">
        <v>195</v>
      </c>
      <c r="J38" s="50"/>
      <c r="K38" s="50"/>
      <c r="L38" s="194" t="s">
        <v>223</v>
      </c>
      <c r="M38" s="194"/>
      <c r="N38" s="194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194"/>
      <c r="M39" s="194"/>
      <c r="N39" s="194"/>
      <c r="O39" s="15"/>
    </row>
    <row r="40" spans="1:15" ht="12.95" customHeight="1" x14ac:dyDescent="0.2">
      <c r="A40" s="76"/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5"/>
    </row>
    <row r="41" spans="1:15" x14ac:dyDescent="0.2">
      <c r="A41" s="76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5"/>
    </row>
    <row r="42" spans="1:15" x14ac:dyDescent="0.2">
      <c r="A42" s="76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5"/>
    </row>
    <row r="43" spans="1:15" x14ac:dyDescent="0.2">
      <c r="A43" s="76"/>
      <c r="B43" s="195" t="s">
        <v>225</v>
      </c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5"/>
    </row>
    <row r="44" spans="1:15" x14ac:dyDescent="0.2">
      <c r="A44" s="76"/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5"/>
    </row>
    <row r="45" spans="1:15" x14ac:dyDescent="0.2">
      <c r="A45" s="76"/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2">
    <mergeCell ref="L38:N39"/>
    <mergeCell ref="B43:N45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2020-01-18T19:00:07Z</dcterms:modified>
</cp:coreProperties>
</file>